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ikolay\Documents\National Instruments\Circuit Design Suite 12.0\3 лаб электроника ключевой режим\3 лабораторная с виртуальным транзистором окончательный вариант\"/>
    </mc:Choice>
  </mc:AlternateContent>
  <bookViews>
    <workbookView xWindow="0" yWindow="0" windowWidth="19200" windowHeight="115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9" i="1" l="1"/>
  <c r="J33" i="1" l="1"/>
  <c r="F62" i="1" l="1"/>
  <c r="J64" i="1" s="1"/>
  <c r="F61" i="1"/>
  <c r="F63" i="1" s="1"/>
  <c r="F58" i="1"/>
  <c r="F60" i="1" l="1"/>
  <c r="J65" i="1"/>
  <c r="F64" i="1"/>
  <c r="F67" i="1" s="1"/>
  <c r="G67" i="1" s="1"/>
  <c r="J67" i="1" l="1"/>
  <c r="F65" i="1"/>
  <c r="G65" i="1" s="1"/>
  <c r="J66" i="1"/>
  <c r="F66" i="1"/>
  <c r="G66" i="1" s="1"/>
  <c r="F47" i="1"/>
  <c r="F46" i="1"/>
  <c r="F45" i="1"/>
  <c r="F44" i="1"/>
  <c r="F43" i="1"/>
  <c r="F42" i="1"/>
  <c r="F41" i="1"/>
  <c r="F40" i="1"/>
  <c r="F39" i="1"/>
  <c r="J34" i="1"/>
  <c r="H26" i="1"/>
  <c r="H28" i="1" l="1"/>
</calcChain>
</file>

<file path=xl/sharedStrings.xml><?xml version="1.0" encoding="utf-8"?>
<sst xmlns="http://schemas.openxmlformats.org/spreadsheetml/2006/main" count="97" uniqueCount="83">
  <si>
    <t>Ключевой режим работы транзистора</t>
  </si>
  <si>
    <t>Ек  В</t>
  </si>
  <si>
    <t>Rб  Ом</t>
  </si>
  <si>
    <t>В</t>
  </si>
  <si>
    <t>Is</t>
  </si>
  <si>
    <t>Cбк</t>
  </si>
  <si>
    <t>Сбэ</t>
  </si>
  <si>
    <t>Fa</t>
  </si>
  <si>
    <t>Rк</t>
  </si>
  <si>
    <t>Сопротивление базы</t>
  </si>
  <si>
    <t>Статический коэффициент передачи по току =Iк/Iб</t>
  </si>
  <si>
    <t>Обратный ток коллекторного перехода</t>
  </si>
  <si>
    <t>Ёмкость перехода база-коллектор</t>
  </si>
  <si>
    <t>Ёмкость перехода база-эмиттер</t>
  </si>
  <si>
    <t>Сопротивление коллектора</t>
  </si>
  <si>
    <t>Is  A</t>
  </si>
  <si>
    <t>Cбк  f</t>
  </si>
  <si>
    <t>Сбэ  f</t>
  </si>
  <si>
    <t>Fa  Гц</t>
  </si>
  <si>
    <t>Rк  Ом</t>
  </si>
  <si>
    <t>J11*(Rб+Rсм)-J22*Rсм=Eвх+Eсм</t>
  </si>
  <si>
    <t xml:space="preserve"> -J11*Rсм+J22*Rсм=-Eсм-Uб</t>
  </si>
  <si>
    <t>{</t>
  </si>
  <si>
    <t>E11=Eвх+Eсм</t>
  </si>
  <si>
    <t>E22=-Eсм-Uбэ</t>
  </si>
  <si>
    <t>J11*R11+J22*R12=E11</t>
  </si>
  <si>
    <t>J11*R21+J22*R22=E22</t>
  </si>
  <si>
    <t>R12=R21= -Rсм  т.к. токи встречные</t>
  </si>
  <si>
    <t>J11*(Rб+Rсм)-Jб*Rсм=Eвх+Eсм</t>
  </si>
  <si>
    <t xml:space="preserve"> -J11*Rсм+Jб*Rсм=-Eсм-Uбэ</t>
  </si>
  <si>
    <t>Eсм  В</t>
  </si>
  <si>
    <t>Rсм  Ом</t>
  </si>
  <si>
    <t>ЭДС смещения</t>
  </si>
  <si>
    <t>сопротивление смещения</t>
  </si>
  <si>
    <t>Нахождение тока базы Jб по методу контурных токов</t>
  </si>
  <si>
    <t>Граница режима насышения</t>
  </si>
  <si>
    <t>Rк=Eк/(В*Jб)  Ом</t>
  </si>
  <si>
    <t>Евх  В</t>
  </si>
  <si>
    <t>Статический коэффициент усиления по току транзистора</t>
  </si>
  <si>
    <t>по амперметрам</t>
  </si>
  <si>
    <t>B=Jк/Jб</t>
  </si>
  <si>
    <t>A;  Jк=</t>
  </si>
  <si>
    <t>A;  Jв=</t>
  </si>
  <si>
    <r>
      <t>Исследование статического коэффициента усиления по току</t>
    </r>
    <r>
      <rPr>
        <b/>
        <sz val="12"/>
        <color theme="1"/>
        <rFont val="Calibri"/>
        <family val="2"/>
        <charset val="204"/>
        <scheme val="minor"/>
      </rPr>
      <t xml:space="preserve"> В</t>
    </r>
    <r>
      <rPr>
        <sz val="12"/>
        <color theme="1"/>
        <rFont val="Calibri"/>
        <family val="2"/>
        <charset val="204"/>
        <scheme val="minor"/>
      </rPr>
      <t xml:space="preserve"> при</t>
    </r>
    <r>
      <rPr>
        <b/>
        <sz val="12"/>
        <color theme="1"/>
        <rFont val="Calibri"/>
        <family val="2"/>
        <charset val="204"/>
        <scheme val="minor"/>
      </rPr>
      <t xml:space="preserve"> </t>
    </r>
    <r>
      <rPr>
        <sz val="12"/>
        <color theme="1"/>
        <rFont val="Calibri"/>
        <family val="2"/>
        <charset val="204"/>
        <scheme val="minor"/>
      </rPr>
      <t xml:space="preserve">различных </t>
    </r>
    <r>
      <rPr>
        <b/>
        <sz val="12"/>
        <color theme="1"/>
        <rFont val="Calibri"/>
        <family val="2"/>
        <charset val="204"/>
        <scheme val="minor"/>
      </rPr>
      <t>Rк</t>
    </r>
  </si>
  <si>
    <t>Uкэ  В</t>
  </si>
  <si>
    <t>Jб  мкА</t>
  </si>
  <si>
    <t>Jк  мА</t>
  </si>
  <si>
    <t>Eг  В</t>
  </si>
  <si>
    <t>τф  мкс</t>
  </si>
  <si>
    <t>τрас  мкс</t>
  </si>
  <si>
    <t>τср  мкс</t>
  </si>
  <si>
    <t>Jбн=Ек/(В*Rк)</t>
  </si>
  <si>
    <t>S=Jб1/Jбн</t>
  </si>
  <si>
    <t>τрас=τн*ln((S*Jбн+Jб2)/(Jбн+Jб2))</t>
  </si>
  <si>
    <t>Jб1=(Eвх+Eсм)/Rб - (Rб+Rсм)*(Eсм+Uбэ)/Rсм/Rб;    A</t>
  </si>
  <si>
    <t>τн=(3…20)τв</t>
  </si>
  <si>
    <t>Uбэ  В</t>
  </si>
  <si>
    <r>
      <t>τф=τ</t>
    </r>
    <r>
      <rPr>
        <i/>
        <sz val="12"/>
        <color theme="1"/>
        <rFont val="Calibri"/>
        <family val="2"/>
        <charset val="204"/>
        <scheme val="minor"/>
      </rPr>
      <t>в</t>
    </r>
    <r>
      <rPr>
        <sz val="12"/>
        <color theme="1"/>
        <rFont val="Calibri"/>
        <family val="2"/>
        <charset val="204"/>
        <scheme val="minor"/>
      </rPr>
      <t>*ln((S-0,1)/(S-0,9))</t>
    </r>
  </si>
  <si>
    <r>
      <t>τс=τ</t>
    </r>
    <r>
      <rPr>
        <i/>
        <sz val="12"/>
        <color theme="1"/>
        <rFont val="Calibri"/>
        <family val="2"/>
        <charset val="204"/>
        <scheme val="minor"/>
      </rPr>
      <t>в</t>
    </r>
    <r>
      <rPr>
        <sz val="12"/>
        <color theme="1"/>
        <rFont val="Calibri"/>
        <family val="2"/>
        <charset val="204"/>
        <scheme val="minor"/>
      </rPr>
      <t>*ln((Jб1/S+Jб2)/Jб2)</t>
    </r>
  </si>
  <si>
    <t>Провести DC Sweep для напряжения Uкэ - при напряжении Евх транзистор входит в режим насыщения</t>
  </si>
  <si>
    <t>Напряжение Uкэ перестает линейно падать и становится близким к 0</t>
  </si>
  <si>
    <r>
      <t xml:space="preserve">переходит в режим насыщения при </t>
    </r>
    <r>
      <rPr>
        <sz val="12"/>
        <color theme="1"/>
        <rFont val="Calibri"/>
        <family val="2"/>
        <charset val="204"/>
      </rPr>
      <t>→   ˃</t>
    </r>
  </si>
  <si>
    <t>DC Sweep</t>
  </si>
  <si>
    <r>
      <t>f</t>
    </r>
    <r>
      <rPr>
        <i/>
        <sz val="12"/>
        <color theme="1"/>
        <rFont val="Calibri"/>
        <family val="2"/>
        <charset val="204"/>
        <scheme val="minor"/>
      </rPr>
      <t>в</t>
    </r>
    <r>
      <rPr>
        <sz val="12"/>
        <color theme="1"/>
        <rFont val="Calibri"/>
        <family val="2"/>
        <charset val="204"/>
        <scheme val="minor"/>
      </rPr>
      <t>=fα/(B+1)</t>
    </r>
  </si>
  <si>
    <r>
      <t>τ</t>
    </r>
    <r>
      <rPr>
        <i/>
        <sz val="12"/>
        <color theme="1"/>
        <rFont val="Calibri"/>
        <family val="2"/>
        <charset val="204"/>
        <scheme val="minor"/>
      </rPr>
      <t>в</t>
    </r>
    <r>
      <rPr>
        <sz val="12"/>
        <color theme="1"/>
        <rFont val="Calibri"/>
        <family val="2"/>
        <charset val="204"/>
        <scheme val="minor"/>
      </rPr>
      <t>=1/(2*π*f</t>
    </r>
    <r>
      <rPr>
        <i/>
        <sz val="12"/>
        <color theme="1"/>
        <rFont val="Calibri"/>
        <family val="2"/>
        <charset val="204"/>
        <scheme val="minor"/>
      </rPr>
      <t>в</t>
    </r>
    <r>
      <rPr>
        <sz val="12"/>
        <color theme="1"/>
        <rFont val="Calibri"/>
        <family val="2"/>
        <charset val="204"/>
        <scheme val="minor"/>
      </rPr>
      <t>)</t>
    </r>
  </si>
  <si>
    <t>Ϭ  %</t>
  </si>
  <si>
    <t>Измер.амперметром</t>
  </si>
  <si>
    <t>Влияние форсирующего конденсатора на параметры переходных процессов</t>
  </si>
  <si>
    <t>Влияние ёмкостной нагрузки на параметры переходных процессов</t>
  </si>
  <si>
    <t>Форсирующий конденсатор, включённый параллельно резистору базы, на высокой частоте входного сигнала имеет меньшее сопротивление, поэтому ступенчатый сигнал, проходя через него, мгновенно ненадолго увеличивает ток базы. Из-за этого перезарядка ёмкостей переходов проходит намного быстрее и длительность переходных процессов уменьшается. При спаде входного напряжения, благодаря заряду конденсатора, запирание также происходит мгновенно. Также это вызывает пики на графике (т.к. кратковременно увеличивается ток).</t>
  </si>
  <si>
    <t>Инверсное запирание ключа</t>
  </si>
  <si>
    <t>При инверсном запирании эмиттерный переход закрывается раньше коллекторного. В этом случае рассасывание заряда должно произойти сначала у эмиттерного перехода. Ток коллектора увеличивается, а ток эмиттера уменьшается, ток базы не меняется. Для создания инверсного запирания необходимо увеличить ток базы, чтобы удалить заряды, связанные с эмиттерным переходом. Тогда транзистор при переходе из области насыщения в область отсечки пройдёт через инверсную активную область, а не через нормальную активную область. Для увеличения выброса нужно воспрепятствовать созданию большого коллекторного тока.</t>
  </si>
  <si>
    <r>
      <t xml:space="preserve">Ёмкостная нагрузка не влияет или делает меньше время рассасывания и увеличивает остальные параметры при увеличении ёмкости в цепи нагрузки. Транзистор не успевает до конца запереться, но ещё способен перейти в состояние насыщения в соответствии с формулой </t>
    </r>
    <r>
      <rPr>
        <i/>
        <sz val="11"/>
        <color theme="1"/>
        <rFont val="Calibri"/>
        <family val="2"/>
        <charset val="204"/>
      </rPr>
      <t>τс=(Rк+Rг)*(Ск+Сн). Длительность среза зависит от ёмкости нагрузки.</t>
    </r>
  </si>
  <si>
    <r>
      <t xml:space="preserve">Jб2=Uбэ/Rсм + Eсм/Rсм;    A  </t>
    </r>
    <r>
      <rPr>
        <i/>
        <sz val="12"/>
        <color theme="1"/>
        <rFont val="Calibri"/>
        <family val="2"/>
        <charset val="204"/>
        <scheme val="minor"/>
      </rPr>
      <t>Метод суперпозиции</t>
    </r>
  </si>
  <si>
    <r>
      <rPr>
        <sz val="10"/>
        <color theme="1"/>
        <rFont val="Calibri"/>
        <family val="2"/>
        <charset val="204"/>
      </rPr>
      <t>←</t>
    </r>
    <r>
      <rPr>
        <i/>
        <sz val="10"/>
        <color theme="1"/>
        <rFont val="Calibri"/>
        <family val="2"/>
        <charset val="204"/>
        <scheme val="minor"/>
      </rPr>
      <t>Если нет предыдущего каскада</t>
    </r>
  </si>
  <si>
    <r>
      <t xml:space="preserve">Jб=(Eвх+Eсм)/Rб - (Rб+Rсм)*(Eсм+Uбэ)/Rсм/Rб;    </t>
    </r>
    <r>
      <rPr>
        <b/>
        <sz val="12"/>
        <color theme="1"/>
        <rFont val="Calibri"/>
        <family val="2"/>
        <charset val="204"/>
        <scheme val="minor"/>
      </rPr>
      <t>A</t>
    </r>
  </si>
  <si>
    <t>ЭДС источника питания коллектора</t>
  </si>
  <si>
    <t>Частота</t>
  </si>
  <si>
    <t>потенциал перехода база-эмиттер</t>
  </si>
  <si>
    <t>Эдс входного источника питания</t>
  </si>
  <si>
    <t>Исследование динамических характеристик</t>
  </si>
  <si>
    <t>R22=Rсм</t>
  </si>
  <si>
    <t>R11=Rб+Rсм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</si>
</sst>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E+00"/>
    <numFmt numFmtId="166" formatCode="0.0000E+00"/>
  </numFmts>
  <fonts count="15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sz val="28"/>
      <color theme="1"/>
      <name val="Calibri"/>
      <family val="2"/>
      <charset val="204"/>
    </font>
    <font>
      <sz val="2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200"/>
      <color theme="1"/>
      <name val="Calibri"/>
      <family val="2"/>
      <charset val="204"/>
    </font>
    <font>
      <sz val="200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</font>
    <font>
      <i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5" fontId="1" fillId="0" borderId="4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16" xfId="0" applyFont="1" applyBorder="1"/>
    <xf numFmtId="0" fontId="1" fillId="0" borderId="4" xfId="0" applyFont="1" applyBorder="1" applyAlignment="1">
      <alignment horizontal="right"/>
    </xf>
    <xf numFmtId="164" fontId="1" fillId="0" borderId="0" xfId="0" applyNumberFormat="1" applyFont="1" applyBorder="1" applyAlignment="1">
      <alignment horizontal="center"/>
    </xf>
    <xf numFmtId="0" fontId="1" fillId="0" borderId="0" xfId="0" applyFont="1" applyBorder="1"/>
    <xf numFmtId="1" fontId="1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166" fontId="1" fillId="0" borderId="0" xfId="0" applyNumberFormat="1" applyFont="1" applyBorder="1" applyAlignment="1">
      <alignment horizontal="center"/>
    </xf>
    <xf numFmtId="166" fontId="0" fillId="0" borderId="0" xfId="0" applyNumberFormat="1" applyBorder="1" applyAlignment="1">
      <alignment horizontal="center"/>
    </xf>
    <xf numFmtId="165" fontId="1" fillId="0" borderId="21" xfId="0" applyNumberFormat="1" applyFont="1" applyBorder="1"/>
    <xf numFmtId="165" fontId="1" fillId="0" borderId="23" xfId="0" applyNumberFormat="1" applyFont="1" applyBorder="1"/>
    <xf numFmtId="165" fontId="1" fillId="0" borderId="26" xfId="0" applyNumberFormat="1" applyFont="1" applyBorder="1"/>
    <xf numFmtId="11" fontId="1" fillId="0" borderId="21" xfId="0" applyNumberFormat="1" applyFont="1" applyBorder="1"/>
    <xf numFmtId="165" fontId="1" fillId="0" borderId="29" xfId="0" applyNumberFormat="1" applyFont="1" applyBorder="1"/>
    <xf numFmtId="165" fontId="1" fillId="0" borderId="0" xfId="0" applyNumberFormat="1" applyFont="1"/>
    <xf numFmtId="0" fontId="11" fillId="0" borderId="0" xfId="0" applyFont="1" applyBorder="1" applyAlignment="1"/>
    <xf numFmtId="165" fontId="1" fillId="0" borderId="31" xfId="0" applyNumberFormat="1" applyFont="1" applyBorder="1"/>
    <xf numFmtId="165" fontId="1" fillId="0" borderId="32" xfId="0" applyNumberFormat="1" applyFont="1" applyBorder="1"/>
    <xf numFmtId="165" fontId="1" fillId="0" borderId="11" xfId="0" applyNumberFormat="1" applyFont="1" applyBorder="1"/>
    <xf numFmtId="2" fontId="1" fillId="0" borderId="5" xfId="0" applyNumberFormat="1" applyFont="1" applyBorder="1"/>
    <xf numFmtId="11" fontId="1" fillId="0" borderId="0" xfId="0" applyNumberFormat="1" applyFont="1" applyBorder="1"/>
    <xf numFmtId="165" fontId="1" fillId="0" borderId="4" xfId="0" applyNumberFormat="1" applyFont="1" applyBorder="1"/>
    <xf numFmtId="165" fontId="1" fillId="0" borderId="18" xfId="0" applyNumberFormat="1" applyFont="1" applyBorder="1"/>
    <xf numFmtId="165" fontId="2" fillId="0" borderId="15" xfId="0" applyNumberFormat="1" applyFont="1" applyBorder="1" applyAlignment="1">
      <alignment horizontal="center"/>
    </xf>
    <xf numFmtId="2" fontId="1" fillId="0" borderId="21" xfId="0" applyNumberFormat="1" applyFont="1" applyBorder="1" applyAlignment="1">
      <alignment horizontal="center"/>
    </xf>
    <xf numFmtId="2" fontId="1" fillId="0" borderId="23" xfId="0" applyNumberFormat="1" applyFont="1" applyBorder="1" applyAlignment="1">
      <alignment horizontal="center"/>
    </xf>
    <xf numFmtId="2" fontId="1" fillId="0" borderId="26" xfId="0" applyNumberFormat="1" applyFont="1" applyBorder="1" applyAlignment="1">
      <alignment horizontal="center"/>
    </xf>
    <xf numFmtId="0" fontId="11" fillId="0" borderId="0" xfId="0" applyFont="1" applyAlignment="1"/>
    <xf numFmtId="0" fontId="0" fillId="0" borderId="0" xfId="0" applyAlignment="1">
      <alignment horizontal="left"/>
    </xf>
    <xf numFmtId="0" fontId="1" fillId="0" borderId="4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0" fillId="0" borderId="5" xfId="0" applyFont="1" applyBorder="1" applyAlignment="1">
      <alignment horizontal="left" wrapText="1"/>
    </xf>
    <xf numFmtId="0" fontId="10" fillId="0" borderId="6" xfId="0" applyFont="1" applyBorder="1" applyAlignment="1">
      <alignment horizontal="left" wrapText="1"/>
    </xf>
    <xf numFmtId="0" fontId="10" fillId="0" borderId="7" xfId="0" applyFont="1" applyBorder="1" applyAlignment="1">
      <alignment horizontal="left" wrapText="1"/>
    </xf>
    <xf numFmtId="0" fontId="10" fillId="0" borderId="33" xfId="0" applyFont="1" applyBorder="1" applyAlignment="1">
      <alignment horizontal="left" wrapText="1"/>
    </xf>
    <xf numFmtId="0" fontId="10" fillId="0" borderId="0" xfId="0" applyFont="1" applyBorder="1" applyAlignment="1">
      <alignment horizontal="left" wrapText="1"/>
    </xf>
    <xf numFmtId="0" fontId="10" fillId="0" borderId="34" xfId="0" applyFont="1" applyBorder="1" applyAlignment="1">
      <alignment horizontal="left" wrapText="1"/>
    </xf>
    <xf numFmtId="0" fontId="11" fillId="0" borderId="8" xfId="0" applyFont="1" applyBorder="1" applyAlignment="1">
      <alignment wrapText="1"/>
    </xf>
    <xf numFmtId="0" fontId="11" fillId="0" borderId="9" xfId="0" applyFont="1" applyBorder="1" applyAlignment="1">
      <alignment wrapText="1"/>
    </xf>
    <xf numFmtId="0" fontId="11" fillId="0" borderId="10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0" fillId="0" borderId="5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33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34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11" fillId="0" borderId="5" xfId="0" applyFont="1" applyBorder="1" applyAlignment="1">
      <alignment horizontal="left" wrapText="1"/>
    </xf>
    <xf numFmtId="0" fontId="11" fillId="0" borderId="6" xfId="0" applyFont="1" applyBorder="1" applyAlignment="1">
      <alignment horizontal="left" wrapText="1"/>
    </xf>
    <xf numFmtId="0" fontId="11" fillId="0" borderId="7" xfId="0" applyFont="1" applyBorder="1" applyAlignment="1">
      <alignment horizontal="left" wrapText="1"/>
    </xf>
    <xf numFmtId="0" fontId="11" fillId="0" borderId="33" xfId="0" applyFont="1" applyBorder="1" applyAlignment="1">
      <alignment horizontal="left" wrapText="1"/>
    </xf>
    <xf numFmtId="0" fontId="11" fillId="0" borderId="0" xfId="0" applyFont="1" applyBorder="1" applyAlignment="1">
      <alignment horizontal="left" wrapText="1"/>
    </xf>
    <xf numFmtId="0" fontId="11" fillId="0" borderId="34" xfId="0" applyFont="1" applyBorder="1" applyAlignment="1">
      <alignment horizontal="left" wrapText="1"/>
    </xf>
    <xf numFmtId="0" fontId="11" fillId="0" borderId="8" xfId="0" applyFont="1" applyBorder="1" applyAlignment="1">
      <alignment horizontal="left" wrapText="1"/>
    </xf>
    <xf numFmtId="0" fontId="11" fillId="0" borderId="9" xfId="0" applyFont="1" applyBorder="1" applyAlignment="1">
      <alignment horizontal="left" wrapText="1"/>
    </xf>
    <xf numFmtId="0" fontId="11" fillId="0" borderId="10" xfId="0" applyFont="1" applyBorder="1" applyAlignment="1">
      <alignment horizontal="left" wrapText="1"/>
    </xf>
    <xf numFmtId="0" fontId="1" fillId="0" borderId="24" xfId="0" applyFont="1" applyBorder="1" applyAlignment="1"/>
    <xf numFmtId="0" fontId="1" fillId="0" borderId="25" xfId="0" applyFont="1" applyBorder="1" applyAlignment="1"/>
    <xf numFmtId="0" fontId="1" fillId="0" borderId="22" xfId="0" applyFont="1" applyBorder="1" applyAlignment="1"/>
    <xf numFmtId="0" fontId="0" fillId="0" borderId="4" xfId="0" applyBorder="1" applyAlignment="1"/>
    <xf numFmtId="0" fontId="1" fillId="0" borderId="28" xfId="0" applyFont="1" applyBorder="1" applyAlignment="1"/>
    <xf numFmtId="0" fontId="0" fillId="0" borderId="15" xfId="0" applyBorder="1" applyAlignment="1"/>
    <xf numFmtId="0" fontId="1" fillId="0" borderId="19" xfId="0" applyFont="1" applyBorder="1" applyAlignment="1"/>
    <xf numFmtId="0" fontId="0" fillId="0" borderId="20" xfId="0" applyBorder="1" applyAlignment="1"/>
    <xf numFmtId="0" fontId="0" fillId="0" borderId="22" xfId="0" applyBorder="1" applyAlignment="1"/>
    <xf numFmtId="0" fontId="1" fillId="0" borderId="4" xfId="0" applyFont="1" applyBorder="1" applyAlignment="1"/>
    <xf numFmtId="166" fontId="1" fillId="0" borderId="4" xfId="0" applyNumberFormat="1" applyFont="1" applyBorder="1" applyAlignment="1">
      <alignment horizontal="left"/>
    </xf>
    <xf numFmtId="166" fontId="5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1" xfId="0" applyFont="1" applyBorder="1" applyAlignment="1"/>
    <xf numFmtId="0" fontId="1" fillId="0" borderId="30" xfId="0" applyFont="1" applyBorder="1" applyAlignment="1"/>
    <xf numFmtId="165" fontId="1" fillId="0" borderId="11" xfId="0" applyNumberFormat="1" applyFont="1" applyBorder="1" applyAlignment="1">
      <alignment horizontal="left"/>
    </xf>
    <xf numFmtId="165" fontId="1" fillId="0" borderId="30" xfId="0" applyNumberFormat="1" applyFont="1" applyBorder="1" applyAlignment="1">
      <alignment horizontal="left"/>
    </xf>
    <xf numFmtId="11" fontId="1" fillId="0" borderId="11" xfId="0" applyNumberFormat="1" applyFont="1" applyBorder="1" applyAlignment="1">
      <alignment horizontal="left"/>
    </xf>
    <xf numFmtId="11" fontId="1" fillId="0" borderId="30" xfId="0" applyNumberFormat="1" applyFont="1" applyBorder="1" applyAlignment="1">
      <alignment horizontal="left"/>
    </xf>
    <xf numFmtId="166" fontId="5" fillId="0" borderId="11" xfId="0" applyNumberFormat="1" applyFont="1" applyBorder="1" applyAlignment="1">
      <alignment horizontal="center"/>
    </xf>
    <xf numFmtId="166" fontId="5" fillId="0" borderId="30" xfId="0" applyNumberFormat="1" applyFont="1" applyBorder="1" applyAlignment="1">
      <alignment horizontal="center"/>
    </xf>
    <xf numFmtId="0" fontId="10" fillId="0" borderId="0" xfId="0" applyFont="1" applyBorder="1" applyAlignment="1"/>
    <xf numFmtId="0" fontId="11" fillId="0" borderId="0" xfId="0" applyFont="1" applyBorder="1" applyAlignment="1"/>
    <xf numFmtId="0" fontId="0" fillId="0" borderId="0" xfId="0" applyBorder="1" applyAlignme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17" xfId="0" applyFont="1" applyBorder="1" applyAlignment="1"/>
    <xf numFmtId="0" fontId="9" fillId="0" borderId="17" xfId="0" applyFont="1" applyBorder="1" applyAlignment="1"/>
    <xf numFmtId="0" fontId="1" fillId="0" borderId="9" xfId="0" applyFont="1" applyBorder="1" applyAlignment="1"/>
    <xf numFmtId="0" fontId="0" fillId="0" borderId="9" xfId="0" applyBorder="1" applyAlignment="1"/>
    <xf numFmtId="0" fontId="0" fillId="0" borderId="10" xfId="0" applyBorder="1" applyAlignment="1"/>
    <xf numFmtId="0" fontId="3" fillId="0" borderId="5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1" fillId="0" borderId="12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0" borderId="6" xfId="0" applyFont="1" applyBorder="1" applyAlignment="1"/>
    <xf numFmtId="0" fontId="0" fillId="0" borderId="6" xfId="0" applyBorder="1" applyAlignment="1"/>
    <xf numFmtId="0" fontId="1" fillId="0" borderId="11" xfId="0" applyNumberFormat="1" applyFont="1" applyBorder="1" applyAlignment="1"/>
    <xf numFmtId="0" fontId="0" fillId="0" borderId="36" xfId="0" applyNumberFormat="1" applyBorder="1" applyAlignment="1"/>
    <xf numFmtId="0" fontId="0" fillId="0" borderId="30" xfId="0" applyNumberFormat="1" applyBorder="1" applyAlignment="1"/>
    <xf numFmtId="0" fontId="0" fillId="0" borderId="7" xfId="0" applyBorder="1" applyAlignment="1"/>
    <xf numFmtId="0" fontId="1" fillId="0" borderId="11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66" fontId="1" fillId="0" borderId="8" xfId="0" applyNumberFormat="1" applyFont="1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5" xfId="0" applyFont="1" applyBorder="1" applyAlignment="1"/>
    <xf numFmtId="166" fontId="1" fillId="0" borderId="15" xfId="0" applyNumberFormat="1" applyFont="1" applyBorder="1" applyAlignment="1">
      <alignment horizontal="center"/>
    </xf>
    <xf numFmtId="166" fontId="0" fillId="0" borderId="15" xfId="0" applyNumberForma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20" xfId="0" applyFont="1" applyBorder="1" applyAlignment="1"/>
    <xf numFmtId="0" fontId="1" fillId="0" borderId="24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1" fillId="0" borderId="27" xfId="0" applyFont="1" applyBorder="1" applyAlignment="1"/>
    <xf numFmtId="0" fontId="0" fillId="0" borderId="18" xfId="0" applyBorder="1" applyAlignment="1"/>
    <xf numFmtId="165" fontId="13" fillId="0" borderId="35" xfId="0" applyNumberFormat="1" applyFont="1" applyBorder="1" applyAlignment="1"/>
    <xf numFmtId="0" fontId="13" fillId="0" borderId="9" xfId="0" applyFont="1" applyBorder="1" applyAlignment="1"/>
    <xf numFmtId="0" fontId="13" fillId="0" borderId="10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0"/>
  <sheetViews>
    <sheetView tabSelected="1" topLeftCell="A62" workbookViewId="0">
      <selection activeCell="F64" sqref="F64"/>
    </sheetView>
  </sheetViews>
  <sheetFormatPr defaultRowHeight="15" x14ac:dyDescent="0.25"/>
  <cols>
    <col min="1" max="1" width="14.42578125" customWidth="1"/>
    <col min="2" max="2" width="10.7109375" bestFit="1" customWidth="1"/>
    <col min="4" max="4" width="12.42578125" bestFit="1" customWidth="1"/>
    <col min="5" max="5" width="10.28515625" bestFit="1" customWidth="1"/>
    <col min="6" max="6" width="13.7109375" customWidth="1"/>
    <col min="7" max="7" width="10.7109375" bestFit="1" customWidth="1"/>
    <col min="8" max="8" width="9.5703125" bestFit="1" customWidth="1"/>
    <col min="10" max="10" width="10.7109375" bestFit="1" customWidth="1"/>
    <col min="11" max="11" width="11.140625" customWidth="1"/>
    <col min="12" max="12" width="10.7109375" customWidth="1"/>
    <col min="15" max="15" width="12.140625" customWidth="1"/>
    <col min="16" max="16" width="13.28515625" customWidth="1"/>
  </cols>
  <sheetData>
    <row r="1" spans="1:13" s="1" customFormat="1" ht="17.100000000000001" customHeight="1" thickBot="1" x14ac:dyDescent="0.3">
      <c r="A1" s="54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90"/>
    </row>
    <row r="2" spans="1:13" s="1" customFormat="1" ht="17.100000000000001" customHeight="1" x14ac:dyDescent="0.25"/>
    <row r="3" spans="1:13" s="1" customFormat="1" ht="17.100000000000001" customHeight="1" x14ac:dyDescent="0.25">
      <c r="A3" s="3" t="s">
        <v>1</v>
      </c>
      <c r="B3" s="3" t="s">
        <v>2</v>
      </c>
      <c r="C3" s="3" t="s">
        <v>3</v>
      </c>
      <c r="D3" s="3" t="s">
        <v>15</v>
      </c>
      <c r="E3" s="3" t="s">
        <v>16</v>
      </c>
      <c r="F3" s="3" t="s">
        <v>17</v>
      </c>
      <c r="G3" s="3" t="s">
        <v>18</v>
      </c>
      <c r="H3" s="3" t="s">
        <v>19</v>
      </c>
      <c r="I3" s="3" t="s">
        <v>30</v>
      </c>
      <c r="J3" s="3" t="s">
        <v>31</v>
      </c>
      <c r="K3" s="2" t="s">
        <v>56</v>
      </c>
      <c r="L3" s="3" t="s">
        <v>37</v>
      </c>
    </row>
    <row r="4" spans="1:13" s="1" customFormat="1" ht="17.100000000000001" customHeight="1" x14ac:dyDescent="0.25">
      <c r="A4" s="4">
        <v>10</v>
      </c>
      <c r="B4" s="5">
        <v>40000</v>
      </c>
      <c r="C4" s="4">
        <v>80</v>
      </c>
      <c r="D4" s="5">
        <v>9.9999999999999998E-13</v>
      </c>
      <c r="E4" s="5">
        <v>3E-11</v>
      </c>
      <c r="F4" s="5">
        <v>9.9999999999999994E-12</v>
      </c>
      <c r="G4" s="5">
        <v>2000000</v>
      </c>
      <c r="H4" s="4">
        <v>2000</v>
      </c>
      <c r="I4" s="4">
        <v>1.5</v>
      </c>
      <c r="J4" s="5">
        <v>30000</v>
      </c>
      <c r="K4" s="6">
        <v>0.75</v>
      </c>
      <c r="L4" s="4">
        <v>10</v>
      </c>
    </row>
    <row r="5" spans="1:13" s="1" customFormat="1" ht="17.100000000000001" customHeight="1" x14ac:dyDescent="0.25"/>
    <row r="6" spans="1:13" s="1" customFormat="1" ht="17.100000000000001" customHeight="1" x14ac:dyDescent="0.25">
      <c r="A6" s="3" t="s">
        <v>1</v>
      </c>
      <c r="B6" s="84" t="s">
        <v>76</v>
      </c>
      <c r="C6" s="78"/>
      <c r="D6" s="78"/>
      <c r="E6" s="78"/>
      <c r="F6" s="78"/>
      <c r="G6" s="78"/>
      <c r="H6" s="2" t="s">
        <v>30</v>
      </c>
      <c r="I6" s="84" t="s">
        <v>32</v>
      </c>
      <c r="J6" s="78"/>
      <c r="K6" s="78"/>
      <c r="L6" s="78"/>
      <c r="M6" s="78"/>
    </row>
    <row r="7" spans="1:13" s="1" customFormat="1" ht="17.100000000000001" customHeight="1" x14ac:dyDescent="0.25">
      <c r="A7" s="3" t="s">
        <v>2</v>
      </c>
      <c r="B7" s="84" t="s">
        <v>9</v>
      </c>
      <c r="C7" s="78"/>
      <c r="D7" s="78"/>
      <c r="E7" s="78"/>
      <c r="F7" s="78"/>
      <c r="G7" s="78"/>
      <c r="H7" s="2" t="s">
        <v>31</v>
      </c>
      <c r="I7" s="84" t="s">
        <v>33</v>
      </c>
      <c r="J7" s="78"/>
      <c r="K7" s="78"/>
      <c r="L7" s="78"/>
      <c r="M7" s="78"/>
    </row>
    <row r="8" spans="1:13" s="1" customFormat="1" ht="17.100000000000001" customHeight="1" x14ac:dyDescent="0.25">
      <c r="A8" s="3" t="s">
        <v>3</v>
      </c>
      <c r="B8" s="84" t="s">
        <v>10</v>
      </c>
      <c r="C8" s="78"/>
      <c r="D8" s="78"/>
      <c r="E8" s="78"/>
      <c r="F8" s="78"/>
      <c r="G8" s="78"/>
      <c r="H8" s="2" t="s">
        <v>56</v>
      </c>
      <c r="I8" s="84" t="s">
        <v>78</v>
      </c>
      <c r="J8" s="78"/>
      <c r="K8" s="78"/>
      <c r="L8" s="78"/>
      <c r="M8" s="78"/>
    </row>
    <row r="9" spans="1:13" s="1" customFormat="1" ht="17.100000000000001" customHeight="1" x14ac:dyDescent="0.25">
      <c r="A9" s="3" t="s">
        <v>4</v>
      </c>
      <c r="B9" s="84" t="s">
        <v>11</v>
      </c>
      <c r="C9" s="78"/>
      <c r="D9" s="78"/>
      <c r="E9" s="78"/>
      <c r="F9" s="78"/>
      <c r="G9" s="78"/>
      <c r="H9" s="41" t="s">
        <v>37</v>
      </c>
      <c r="I9" s="118" t="s">
        <v>79</v>
      </c>
      <c r="J9" s="119"/>
      <c r="K9" s="119"/>
      <c r="L9" s="119"/>
      <c r="M9" s="120"/>
    </row>
    <row r="10" spans="1:13" s="1" customFormat="1" ht="17.100000000000001" customHeight="1" x14ac:dyDescent="0.25">
      <c r="A10" s="3" t="s">
        <v>5</v>
      </c>
      <c r="B10" s="84" t="s">
        <v>12</v>
      </c>
      <c r="C10" s="78"/>
      <c r="D10" s="78"/>
      <c r="E10" s="78"/>
      <c r="F10" s="78"/>
      <c r="G10" s="78"/>
    </row>
    <row r="11" spans="1:13" s="1" customFormat="1" ht="17.100000000000001" customHeight="1" x14ac:dyDescent="0.25">
      <c r="A11" s="3" t="s">
        <v>6</v>
      </c>
      <c r="B11" s="84" t="s">
        <v>13</v>
      </c>
      <c r="C11" s="78"/>
      <c r="D11" s="78"/>
      <c r="E11" s="78"/>
      <c r="F11" s="78"/>
      <c r="G11" s="78"/>
    </row>
    <row r="12" spans="1:13" s="1" customFormat="1" ht="17.100000000000001" customHeight="1" x14ac:dyDescent="0.25">
      <c r="A12" s="3" t="s">
        <v>7</v>
      </c>
      <c r="B12" s="84" t="s">
        <v>77</v>
      </c>
      <c r="C12" s="78"/>
      <c r="D12" s="78"/>
      <c r="E12" s="78"/>
      <c r="F12" s="78"/>
      <c r="G12" s="78"/>
    </row>
    <row r="13" spans="1:13" s="1" customFormat="1" ht="17.100000000000001" customHeight="1" x14ac:dyDescent="0.25">
      <c r="A13" s="3" t="s">
        <v>8</v>
      </c>
      <c r="B13" s="84" t="s">
        <v>14</v>
      </c>
      <c r="C13" s="78"/>
      <c r="D13" s="78"/>
      <c r="E13" s="78"/>
      <c r="F13" s="78"/>
      <c r="G13" s="78"/>
    </row>
    <row r="14" spans="1:13" s="1" customFormat="1" ht="17.100000000000001" customHeight="1" thickBot="1" x14ac:dyDescent="0.3"/>
    <row r="15" spans="1:13" s="1" customFormat="1" ht="17.100000000000001" customHeight="1" thickBot="1" x14ac:dyDescent="0.3">
      <c r="A15" s="111" t="s">
        <v>34</v>
      </c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3"/>
    </row>
    <row r="16" spans="1:13" s="1" customFormat="1" ht="17.100000000000001" customHeight="1" x14ac:dyDescent="0.25">
      <c r="A16" s="104"/>
      <c r="B16" s="105"/>
    </row>
    <row r="17" spans="1:16" s="1" customFormat="1" ht="17.100000000000001" customHeight="1" x14ac:dyDescent="0.25">
      <c r="A17" s="109" t="s">
        <v>22</v>
      </c>
      <c r="B17" s="116" t="s">
        <v>20</v>
      </c>
      <c r="C17" s="117"/>
      <c r="D17" s="117"/>
      <c r="E17" s="117"/>
      <c r="F17" s="117"/>
      <c r="G17" s="117"/>
      <c r="H17" s="84" t="s">
        <v>82</v>
      </c>
      <c r="I17" s="78"/>
      <c r="J17" s="84" t="s">
        <v>23</v>
      </c>
      <c r="K17" s="78"/>
      <c r="L17" s="114"/>
      <c r="M17" s="115"/>
    </row>
    <row r="18" spans="1:16" s="1" customFormat="1" ht="17.100000000000001" customHeight="1" x14ac:dyDescent="0.25">
      <c r="A18" s="110"/>
      <c r="B18" s="106" t="s">
        <v>21</v>
      </c>
      <c r="C18" s="107"/>
      <c r="D18" s="107"/>
      <c r="E18" s="107"/>
      <c r="F18" s="107"/>
      <c r="G18" s="107"/>
      <c r="H18" s="84" t="s">
        <v>81</v>
      </c>
      <c r="I18" s="78"/>
      <c r="J18" s="84" t="s">
        <v>24</v>
      </c>
      <c r="K18" s="78"/>
      <c r="L18" s="115"/>
      <c r="M18" s="115"/>
    </row>
    <row r="19" spans="1:16" s="1" customFormat="1" ht="17.100000000000001" customHeight="1" x14ac:dyDescent="0.25">
      <c r="H19" s="84" t="s">
        <v>27</v>
      </c>
      <c r="I19" s="78"/>
      <c r="J19" s="78"/>
      <c r="K19" s="78"/>
      <c r="L19" s="115"/>
      <c r="M19" s="115"/>
    </row>
    <row r="20" spans="1:16" s="1" customFormat="1" ht="17.100000000000001" customHeight="1" x14ac:dyDescent="0.25">
      <c r="A20" s="109" t="s">
        <v>22</v>
      </c>
      <c r="B20" s="116" t="s">
        <v>25</v>
      </c>
      <c r="C20" s="117"/>
      <c r="D20" s="117"/>
      <c r="E20" s="117"/>
      <c r="F20" s="117"/>
      <c r="G20" s="121"/>
      <c r="L20" s="115"/>
      <c r="M20" s="115"/>
    </row>
    <row r="21" spans="1:16" s="1" customFormat="1" ht="17.100000000000001" customHeight="1" x14ac:dyDescent="0.25">
      <c r="A21" s="110"/>
      <c r="B21" s="106" t="s">
        <v>26</v>
      </c>
      <c r="C21" s="107"/>
      <c r="D21" s="107"/>
      <c r="E21" s="107"/>
      <c r="F21" s="107"/>
      <c r="G21" s="108"/>
      <c r="L21" s="115"/>
      <c r="M21" s="115"/>
      <c r="N21" s="102"/>
      <c r="O21" s="103"/>
      <c r="P21" s="103"/>
    </row>
    <row r="22" spans="1:16" s="1" customFormat="1" ht="17.100000000000001" customHeight="1" x14ac:dyDescent="0.25">
      <c r="L22" s="115"/>
      <c r="M22" s="115"/>
      <c r="N22" s="103"/>
      <c r="O22" s="103"/>
      <c r="P22" s="103"/>
    </row>
    <row r="23" spans="1:16" s="1" customFormat="1" ht="17.100000000000001" customHeight="1" x14ac:dyDescent="0.25">
      <c r="A23" s="109" t="s">
        <v>22</v>
      </c>
      <c r="B23" s="116" t="s">
        <v>28</v>
      </c>
      <c r="C23" s="117"/>
      <c r="D23" s="117"/>
      <c r="E23" s="117"/>
      <c r="F23" s="117"/>
      <c r="G23" s="121"/>
      <c r="L23" s="115"/>
      <c r="M23" s="115"/>
      <c r="N23" s="103"/>
      <c r="O23" s="103"/>
      <c r="P23" s="103"/>
    </row>
    <row r="24" spans="1:16" s="1" customFormat="1" ht="17.100000000000001" customHeight="1" x14ac:dyDescent="0.25">
      <c r="A24" s="110"/>
      <c r="B24" s="106" t="s">
        <v>29</v>
      </c>
      <c r="C24" s="107"/>
      <c r="D24" s="107"/>
      <c r="E24" s="107"/>
      <c r="F24" s="107"/>
      <c r="G24" s="108"/>
      <c r="L24" s="115"/>
      <c r="M24" s="115"/>
    </row>
    <row r="25" spans="1:16" s="1" customFormat="1" ht="17.100000000000001" customHeight="1" x14ac:dyDescent="0.25">
      <c r="L25" s="115"/>
      <c r="M25" s="115"/>
    </row>
    <row r="26" spans="1:16" s="1" customFormat="1" ht="17.100000000000001" customHeight="1" thickBot="1" x14ac:dyDescent="0.3">
      <c r="B26" s="128" t="s">
        <v>75</v>
      </c>
      <c r="C26" s="117"/>
      <c r="D26" s="117"/>
      <c r="E26" s="117"/>
      <c r="F26" s="117"/>
      <c r="G26" s="121"/>
      <c r="H26" s="129">
        <f>(L4+I4)/B4-(B4+J4)*(I4+K4)/J4/B4</f>
        <v>1.5625E-4</v>
      </c>
      <c r="I26" s="130"/>
      <c r="L26" s="115"/>
      <c r="M26" s="115"/>
    </row>
    <row r="27" spans="1:16" s="1" customFormat="1" ht="17.100000000000001" customHeight="1" thickBot="1" x14ac:dyDescent="0.3">
      <c r="A27" s="7"/>
      <c r="B27" s="54" t="s">
        <v>35</v>
      </c>
      <c r="C27" s="89"/>
      <c r="D27" s="89"/>
      <c r="E27" s="89"/>
      <c r="F27" s="89"/>
      <c r="G27" s="89"/>
      <c r="H27" s="89"/>
      <c r="I27" s="90"/>
      <c r="L27" s="115"/>
      <c r="M27" s="115"/>
    </row>
    <row r="28" spans="1:16" s="1" customFormat="1" ht="17.100000000000001" customHeight="1" x14ac:dyDescent="0.25">
      <c r="A28" s="122" t="s">
        <v>36</v>
      </c>
      <c r="B28" s="123"/>
      <c r="C28" s="124"/>
      <c r="D28" s="127" t="s">
        <v>61</v>
      </c>
      <c r="E28" s="123"/>
      <c r="F28" s="123"/>
      <c r="G28" s="124"/>
      <c r="H28" s="125">
        <f>A4/C4/H26</f>
        <v>800</v>
      </c>
      <c r="I28" s="126"/>
      <c r="L28" s="115"/>
      <c r="M28" s="115"/>
    </row>
    <row r="29" spans="1:16" s="1" customFormat="1" ht="17.100000000000001" customHeight="1" thickBot="1" x14ac:dyDescent="3.7">
      <c r="A29" s="17"/>
      <c r="B29" s="18"/>
      <c r="C29" s="18"/>
      <c r="D29" s="17"/>
      <c r="E29" s="18"/>
      <c r="F29" s="18"/>
      <c r="G29" s="18"/>
      <c r="H29" s="19"/>
      <c r="I29" s="20"/>
      <c r="L29" s="16"/>
      <c r="M29" s="16"/>
    </row>
    <row r="30" spans="1:16" s="1" customFormat="1" ht="17.100000000000001" customHeight="1" thickBot="1" x14ac:dyDescent="0.3">
      <c r="A30" s="54" t="s">
        <v>38</v>
      </c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90"/>
    </row>
    <row r="31" spans="1:16" s="1" customFormat="1" ht="17.100000000000001" customHeight="1" x14ac:dyDescent="0.25">
      <c r="A31" s="99" t="s">
        <v>59</v>
      </c>
      <c r="B31" s="100"/>
      <c r="C31" s="100"/>
      <c r="D31" s="100"/>
      <c r="E31" s="100"/>
      <c r="F31" s="100"/>
      <c r="G31" s="100"/>
      <c r="H31" s="100"/>
      <c r="I31" s="100"/>
      <c r="J31" s="100"/>
    </row>
    <row r="32" spans="1:16" s="1" customFormat="1" ht="17.100000000000001" customHeight="1" x14ac:dyDescent="0.25">
      <c r="A32" s="99" t="s">
        <v>60</v>
      </c>
      <c r="B32" s="101"/>
      <c r="C32" s="101"/>
      <c r="D32" s="101"/>
      <c r="E32" s="101"/>
      <c r="F32" s="101"/>
      <c r="G32" s="101"/>
      <c r="H32" s="27"/>
      <c r="I32" s="27"/>
      <c r="J32" s="27"/>
    </row>
    <row r="33" spans="1:15" s="1" customFormat="1" ht="17.100000000000001" customHeight="1" x14ac:dyDescent="0.25">
      <c r="A33" s="91" t="s">
        <v>39</v>
      </c>
      <c r="B33" s="92"/>
      <c r="C33" s="2" t="s">
        <v>40</v>
      </c>
      <c r="D33" s="8" t="s">
        <v>41</v>
      </c>
      <c r="E33" s="93">
        <v>1.3184E-2</v>
      </c>
      <c r="F33" s="94"/>
      <c r="G33" s="8" t="s">
        <v>42</v>
      </c>
      <c r="H33" s="95">
        <v>1.6475699999999999E-4</v>
      </c>
      <c r="I33" s="96"/>
      <c r="J33" s="97">
        <f>E33/H33</f>
        <v>80.020879234266218</v>
      </c>
      <c r="K33" s="98"/>
    </row>
    <row r="34" spans="1:15" s="1" customFormat="1" ht="17.100000000000001" customHeight="1" x14ac:dyDescent="0.25">
      <c r="A34" s="84" t="s">
        <v>62</v>
      </c>
      <c r="B34" s="84"/>
      <c r="C34" s="2" t="s">
        <v>40</v>
      </c>
      <c r="D34" s="8" t="s">
        <v>41</v>
      </c>
      <c r="E34" s="85">
        <v>8.0747000000000006E-3</v>
      </c>
      <c r="F34" s="85"/>
      <c r="G34" s="8" t="s">
        <v>42</v>
      </c>
      <c r="H34" s="85">
        <v>1.009337E-4</v>
      </c>
      <c r="I34" s="85"/>
      <c r="J34" s="86">
        <f>E34/H34</f>
        <v>80.000039629974935</v>
      </c>
      <c r="K34" s="86"/>
    </row>
    <row r="35" spans="1:15" s="1" customFormat="1" ht="17.100000000000001" customHeight="1" x14ac:dyDescent="0.25"/>
    <row r="36" spans="1:15" s="1" customFormat="1" ht="17.100000000000001" customHeight="1" x14ac:dyDescent="0.25">
      <c r="A36" s="87" t="s">
        <v>43</v>
      </c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</row>
    <row r="37" spans="1:15" s="1" customFormat="1" ht="17.100000000000001" customHeight="1" x14ac:dyDescent="0.25"/>
    <row r="38" spans="1:15" s="1" customFormat="1" ht="17.100000000000001" customHeight="1" x14ac:dyDescent="0.25">
      <c r="B38" s="3" t="s">
        <v>19</v>
      </c>
      <c r="C38" s="3" t="s">
        <v>44</v>
      </c>
      <c r="D38" s="3" t="s">
        <v>45</v>
      </c>
      <c r="E38" s="3" t="s">
        <v>46</v>
      </c>
      <c r="F38" s="3" t="s">
        <v>3</v>
      </c>
    </row>
    <row r="39" spans="1:15" s="1" customFormat="1" ht="17.100000000000001" customHeight="1" x14ac:dyDescent="0.25">
      <c r="B39" s="11">
        <v>5</v>
      </c>
      <c r="C39" s="4">
        <v>9.9339999999999993</v>
      </c>
      <c r="D39" s="4">
        <v>164.75700000000001</v>
      </c>
      <c r="E39" s="4">
        <v>13.183999999999999</v>
      </c>
      <c r="F39" s="4">
        <f>E39/D39*1000</f>
        <v>80.020879234266218</v>
      </c>
    </row>
    <row r="40" spans="1:15" s="1" customFormat="1" ht="17.100000000000001" customHeight="1" x14ac:dyDescent="0.25">
      <c r="B40" s="11">
        <v>100</v>
      </c>
      <c r="C40" s="4">
        <v>8.6820000000000004</v>
      </c>
      <c r="D40" s="4">
        <v>164.75700000000001</v>
      </c>
      <c r="E40" s="4">
        <v>13.183</v>
      </c>
      <c r="F40" s="4">
        <f t="shared" ref="F40:F47" si="0">E40/D40*1000</f>
        <v>80.014809689421384</v>
      </c>
    </row>
    <row r="41" spans="1:15" s="1" customFormat="1" ht="17.100000000000001" customHeight="1" x14ac:dyDescent="0.25">
      <c r="B41" s="11">
        <v>300</v>
      </c>
      <c r="C41" s="4">
        <v>6.0449999999999999</v>
      </c>
      <c r="D41" s="4">
        <v>164.75700000000001</v>
      </c>
      <c r="E41" s="4">
        <v>13.182</v>
      </c>
      <c r="F41" s="4">
        <f t="shared" si="0"/>
        <v>80.008740144576549</v>
      </c>
      <c r="O41" s="26"/>
    </row>
    <row r="42" spans="1:15" s="1" customFormat="1" ht="17.100000000000001" customHeight="1" x14ac:dyDescent="0.25">
      <c r="B42" s="11">
        <v>500</v>
      </c>
      <c r="C42" s="4">
        <v>3.4079999999999999</v>
      </c>
      <c r="D42" s="4">
        <v>164.75700000000001</v>
      </c>
      <c r="E42" s="4">
        <v>13.183999999999999</v>
      </c>
      <c r="F42" s="4">
        <f t="shared" si="0"/>
        <v>80.020879234266218</v>
      </c>
    </row>
    <row r="43" spans="1:15" s="1" customFormat="1" ht="17.100000000000001" customHeight="1" x14ac:dyDescent="0.25">
      <c r="B43" s="11">
        <v>700</v>
      </c>
      <c r="C43" s="4">
        <v>0.77137</v>
      </c>
      <c r="D43" s="4">
        <v>164.75700000000001</v>
      </c>
      <c r="E43" s="4">
        <v>13.183999999999999</v>
      </c>
      <c r="F43" s="4">
        <f t="shared" si="0"/>
        <v>80.020879234266218</v>
      </c>
    </row>
    <row r="44" spans="1:15" s="1" customFormat="1" ht="17.100000000000001" customHeight="1" x14ac:dyDescent="0.25">
      <c r="B44" s="11">
        <v>900</v>
      </c>
      <c r="C44" s="4">
        <v>0.15482099999999999</v>
      </c>
      <c r="D44" s="4">
        <v>164.97900000000001</v>
      </c>
      <c r="E44" s="4">
        <v>10.939</v>
      </c>
      <c r="F44" s="4">
        <f t="shared" si="0"/>
        <v>66.305408567150963</v>
      </c>
    </row>
    <row r="45" spans="1:15" s="1" customFormat="1" ht="17.100000000000001" customHeight="1" x14ac:dyDescent="0.25">
      <c r="B45" s="11">
        <v>1100</v>
      </c>
      <c r="C45" s="4">
        <v>0.13353699999999999</v>
      </c>
      <c r="D45" s="4">
        <v>165.31200000000001</v>
      </c>
      <c r="E45" s="4">
        <v>8.9700000000000006</v>
      </c>
      <c r="F45" s="4">
        <f t="shared" si="0"/>
        <v>54.26103368176539</v>
      </c>
    </row>
    <row r="46" spans="1:15" s="1" customFormat="1" ht="15.75" x14ac:dyDescent="0.25">
      <c r="B46" s="11">
        <v>1300</v>
      </c>
      <c r="C46" s="4">
        <v>0.122104</v>
      </c>
      <c r="D46" s="4">
        <v>165.53399999999999</v>
      </c>
      <c r="E46" s="4">
        <v>7.5979999999999999</v>
      </c>
      <c r="F46" s="4">
        <f t="shared" si="0"/>
        <v>45.899935964816898</v>
      </c>
    </row>
    <row r="47" spans="1:15" s="1" customFormat="1" ht="15.75" x14ac:dyDescent="0.25">
      <c r="B47" s="11">
        <v>5000</v>
      </c>
      <c r="C47" s="4">
        <v>7.2140999999999997E-2</v>
      </c>
      <c r="D47" s="4">
        <v>167.422</v>
      </c>
      <c r="E47" s="4">
        <v>1.986</v>
      </c>
      <c r="F47" s="4">
        <f t="shared" si="0"/>
        <v>11.862240326838768</v>
      </c>
    </row>
    <row r="48" spans="1:15" s="10" customFormat="1" ht="16.5" thickBot="1" x14ac:dyDescent="0.3">
      <c r="B48" s="9"/>
      <c r="C48" s="9"/>
      <c r="D48" s="9"/>
      <c r="E48" s="9"/>
      <c r="F48" s="9"/>
    </row>
    <row r="49" spans="1:13" s="1" customFormat="1" ht="17.100000000000001" customHeight="1" thickBot="1" x14ac:dyDescent="0.3">
      <c r="A49" s="54" t="s">
        <v>80</v>
      </c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6"/>
    </row>
    <row r="50" spans="1:13" s="1" customFormat="1" ht="17.100000000000001" customHeight="1" x14ac:dyDescent="0.25">
      <c r="B50" s="12"/>
      <c r="C50" s="12"/>
      <c r="D50" s="12"/>
      <c r="E50" s="12"/>
      <c r="F50" s="12"/>
    </row>
    <row r="51" spans="1:13" s="1" customFormat="1" ht="17.100000000000001" customHeight="1" x14ac:dyDescent="0.25">
      <c r="A51" s="12"/>
      <c r="C51" s="13" t="s">
        <v>47</v>
      </c>
      <c r="D51" s="14" t="s">
        <v>48</v>
      </c>
      <c r="E51" s="14" t="s">
        <v>49</v>
      </c>
      <c r="F51" s="14" t="s">
        <v>50</v>
      </c>
    </row>
    <row r="52" spans="1:13" s="1" customFormat="1" ht="17.100000000000001" customHeight="1" x14ac:dyDescent="0.25">
      <c r="A52" s="12"/>
      <c r="C52" s="13">
        <v>5</v>
      </c>
      <c r="D52" s="13">
        <v>18.7</v>
      </c>
      <c r="E52" s="13">
        <v>0.34</v>
      </c>
      <c r="F52" s="13">
        <v>2.89</v>
      </c>
    </row>
    <row r="53" spans="1:13" s="1" customFormat="1" ht="17.100000000000001" customHeight="1" x14ac:dyDescent="0.25">
      <c r="A53" s="12"/>
      <c r="C53" s="13">
        <v>7.5</v>
      </c>
      <c r="D53" s="13">
        <v>6.5</v>
      </c>
      <c r="E53" s="13">
        <v>6.79</v>
      </c>
      <c r="F53" s="13">
        <v>4.05</v>
      </c>
    </row>
    <row r="54" spans="1:13" s="1" customFormat="1" ht="17.100000000000001" customHeight="1" x14ac:dyDescent="0.25">
      <c r="A54" s="12"/>
      <c r="C54" s="13">
        <v>10</v>
      </c>
      <c r="D54" s="13">
        <v>3.4</v>
      </c>
      <c r="E54" s="13">
        <v>13.89</v>
      </c>
      <c r="F54" s="15">
        <v>4.0599999999999996</v>
      </c>
    </row>
    <row r="55" spans="1:13" s="1" customFormat="1" ht="17.100000000000001" customHeight="1" x14ac:dyDescent="0.25">
      <c r="A55" s="12"/>
      <c r="C55" s="13">
        <v>12.5</v>
      </c>
      <c r="D55" s="13">
        <v>2.2999999999999998</v>
      </c>
      <c r="E55" s="13">
        <v>19.43</v>
      </c>
      <c r="F55" s="13">
        <v>4.05</v>
      </c>
    </row>
    <row r="56" spans="1:13" s="1" customFormat="1" ht="17.100000000000001" customHeight="1" x14ac:dyDescent="0.25">
      <c r="A56" s="12"/>
      <c r="C56" s="13">
        <v>15</v>
      </c>
      <c r="D56" s="13">
        <v>1.7</v>
      </c>
      <c r="E56" s="13">
        <v>23.94</v>
      </c>
      <c r="F56" s="13">
        <v>4.05</v>
      </c>
    </row>
    <row r="57" spans="1:13" s="1" customFormat="1" ht="17.100000000000001" customHeight="1" thickBot="1" x14ac:dyDescent="0.3">
      <c r="A57" s="12"/>
      <c r="J57" s="1" t="s">
        <v>66</v>
      </c>
    </row>
    <row r="58" spans="1:13" s="1" customFormat="1" ht="17.100000000000001" customHeight="1" x14ac:dyDescent="0.25">
      <c r="A58" s="131" t="s">
        <v>54</v>
      </c>
      <c r="B58" s="132"/>
      <c r="C58" s="132"/>
      <c r="D58" s="132"/>
      <c r="E58" s="132"/>
      <c r="F58" s="21">
        <f>(L4+I4)/B4-(B4+J4)*(I4+K4)/J4/B4</f>
        <v>1.5625E-4</v>
      </c>
      <c r="G58" s="32"/>
      <c r="J58" s="24">
        <v>1.6626020000000001E-4</v>
      </c>
    </row>
    <row r="59" spans="1:13" s="1" customFormat="1" ht="17.100000000000001" customHeight="1" thickBot="1" x14ac:dyDescent="0.3">
      <c r="A59" s="133" t="s">
        <v>73</v>
      </c>
      <c r="B59" s="134"/>
      <c r="C59" s="134"/>
      <c r="D59" s="134"/>
      <c r="E59" s="134"/>
      <c r="F59" s="23">
        <f>K4/J4+I4/J4</f>
        <v>7.5000000000000007E-5</v>
      </c>
      <c r="G59" s="137" t="s">
        <v>74</v>
      </c>
      <c r="H59" s="138"/>
      <c r="I59" s="139"/>
      <c r="J59" s="23">
        <v>8.3615800000000007E-5</v>
      </c>
    </row>
    <row r="60" spans="1:13" s="1" customFormat="1" ht="17.100000000000001" customHeight="1" x14ac:dyDescent="0.25">
      <c r="C60" s="135" t="s">
        <v>55</v>
      </c>
      <c r="D60" s="136"/>
      <c r="E60" s="136"/>
      <c r="F60" s="34">
        <f>5*F63</f>
        <v>3.2228875976108806E-5</v>
      </c>
      <c r="G60" s="10"/>
    </row>
    <row r="61" spans="1:13" s="1" customFormat="1" ht="17.100000000000001" customHeight="1" x14ac:dyDescent="0.25">
      <c r="C61" s="77" t="s">
        <v>63</v>
      </c>
      <c r="D61" s="78"/>
      <c r="E61" s="78"/>
      <c r="F61" s="33">
        <f>G4/(C4+1)</f>
        <v>24691.358024691359</v>
      </c>
      <c r="G61" s="10"/>
    </row>
    <row r="62" spans="1:13" s="1" customFormat="1" ht="17.100000000000001" customHeight="1" x14ac:dyDescent="0.25">
      <c r="C62" s="77" t="s">
        <v>51</v>
      </c>
      <c r="D62" s="78"/>
      <c r="E62" s="78"/>
      <c r="F62" s="33">
        <f>A4/(C4*H4)</f>
        <v>6.2500000000000001E-5</v>
      </c>
      <c r="G62" s="10"/>
    </row>
    <row r="63" spans="1:13" s="1" customFormat="1" ht="17.100000000000001" customHeight="1" x14ac:dyDescent="0.25">
      <c r="C63" s="77" t="s">
        <v>64</v>
      </c>
      <c r="D63" s="78"/>
      <c r="E63" s="78"/>
      <c r="F63" s="33">
        <f>1/(2*PI()*F61)</f>
        <v>6.4457751952217609E-6</v>
      </c>
      <c r="G63" s="10"/>
    </row>
    <row r="64" spans="1:13" s="1" customFormat="1" ht="17.100000000000001" customHeight="1" thickBot="1" x14ac:dyDescent="0.3">
      <c r="C64" s="79" t="s">
        <v>52</v>
      </c>
      <c r="D64" s="80"/>
      <c r="E64" s="80"/>
      <c r="F64" s="31">
        <f>F58/F62</f>
        <v>2.5</v>
      </c>
      <c r="G64" s="35" t="s">
        <v>65</v>
      </c>
      <c r="J64" s="25">
        <f>J58/F62</f>
        <v>2.6601632</v>
      </c>
    </row>
    <row r="65" spans="1:13" s="1" customFormat="1" ht="17.100000000000001" customHeight="1" x14ac:dyDescent="0.25">
      <c r="B65" s="81" t="s">
        <v>57</v>
      </c>
      <c r="C65" s="82"/>
      <c r="D65" s="82"/>
      <c r="E65" s="82"/>
      <c r="F65" s="28">
        <f>F63*LN((F64-0.1)/(F64-0.9))</f>
        <v>2.6135369363715148E-6</v>
      </c>
      <c r="G65" s="36">
        <f>(D54-F65*1000000)/D54*100</f>
        <v>23.131266577308384</v>
      </c>
      <c r="J65" s="21">
        <f>F63*LN((J64-0.1)/(J64-0.9))</f>
        <v>2.4150029758480859E-6</v>
      </c>
    </row>
    <row r="66" spans="1:13" ht="15.75" x14ac:dyDescent="0.25">
      <c r="B66" s="83" t="s">
        <v>53</v>
      </c>
      <c r="C66" s="78"/>
      <c r="D66" s="78"/>
      <c r="E66" s="78"/>
      <c r="F66" s="30">
        <f>F60*LN((F64*F62+F59)/(F62+F59))</f>
        <v>1.6755001700348153E-5</v>
      </c>
      <c r="G66" s="37">
        <f>(E55-F66*1000000)/E55*100</f>
        <v>13.767361295171627</v>
      </c>
      <c r="J66" s="22">
        <f>F60*LN((F64*F62+J59)/(F62+J59))</f>
        <v>1.597521382897073E-5</v>
      </c>
    </row>
    <row r="67" spans="1:13" ht="16.5" thickBot="1" x14ac:dyDescent="0.3">
      <c r="B67" s="75" t="s">
        <v>58</v>
      </c>
      <c r="C67" s="76"/>
      <c r="D67" s="76"/>
      <c r="E67" s="76"/>
      <c r="F67" s="29">
        <f>F63*LN((F58/F64+F59)/F59)</f>
        <v>3.907015127589349E-6</v>
      </c>
      <c r="G67" s="38">
        <f>(F54-F67*1000000)/F54*100</f>
        <v>3.7681003056810556</v>
      </c>
      <c r="J67" s="23">
        <f>F63*LN((J58/F64+J59)/J59)</f>
        <v>3.7720784567568663E-6</v>
      </c>
    </row>
    <row r="68" spans="1:13" ht="15.75" thickBot="1" x14ac:dyDescent="0.3"/>
    <row r="69" spans="1:13" ht="16.5" thickBot="1" x14ac:dyDescent="0.3">
      <c r="A69" s="54" t="s">
        <v>67</v>
      </c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6"/>
    </row>
    <row r="71" spans="1:13" x14ac:dyDescent="0.25">
      <c r="A71" s="57" t="s">
        <v>69</v>
      </c>
      <c r="B71" s="58"/>
      <c r="C71" s="58"/>
      <c r="D71" s="58"/>
      <c r="E71" s="58"/>
      <c r="F71" s="58"/>
      <c r="G71" s="58"/>
      <c r="H71" s="58"/>
      <c r="I71" s="58"/>
      <c r="J71" s="58"/>
      <c r="K71" s="59"/>
    </row>
    <row r="72" spans="1:13" x14ac:dyDescent="0.25">
      <c r="A72" s="60"/>
      <c r="B72" s="61"/>
      <c r="C72" s="61"/>
      <c r="D72" s="61"/>
      <c r="E72" s="61"/>
      <c r="F72" s="61"/>
      <c r="G72" s="61"/>
      <c r="H72" s="61"/>
      <c r="I72" s="61"/>
      <c r="J72" s="61"/>
      <c r="K72" s="62"/>
    </row>
    <row r="73" spans="1:13" x14ac:dyDescent="0.25">
      <c r="A73" s="60"/>
      <c r="B73" s="61"/>
      <c r="C73" s="61"/>
      <c r="D73" s="61"/>
      <c r="E73" s="61"/>
      <c r="F73" s="61"/>
      <c r="G73" s="61"/>
      <c r="H73" s="61"/>
      <c r="I73" s="61"/>
      <c r="J73" s="61"/>
      <c r="K73" s="62"/>
    </row>
    <row r="74" spans="1:13" x14ac:dyDescent="0.25">
      <c r="A74" s="60"/>
      <c r="B74" s="61"/>
      <c r="C74" s="61"/>
      <c r="D74" s="61"/>
      <c r="E74" s="61"/>
      <c r="F74" s="61"/>
      <c r="G74" s="61"/>
      <c r="H74" s="61"/>
      <c r="I74" s="61"/>
      <c r="J74" s="61"/>
      <c r="K74" s="62"/>
    </row>
    <row r="75" spans="1:13" x14ac:dyDescent="0.25">
      <c r="A75" s="63"/>
      <c r="B75" s="64"/>
      <c r="C75" s="64"/>
      <c r="D75" s="64"/>
      <c r="E75" s="64"/>
      <c r="F75" s="64"/>
      <c r="G75" s="64"/>
      <c r="H75" s="64"/>
      <c r="I75" s="64"/>
      <c r="J75" s="64"/>
      <c r="K75" s="65"/>
    </row>
    <row r="76" spans="1:13" ht="15.75" thickBot="1" x14ac:dyDescent="0.3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</row>
    <row r="77" spans="1:13" ht="16.5" thickBot="1" x14ac:dyDescent="0.3">
      <c r="A77" s="54" t="s">
        <v>68</v>
      </c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6"/>
    </row>
    <row r="79" spans="1:13" x14ac:dyDescent="0.25">
      <c r="A79" s="66" t="s">
        <v>72</v>
      </c>
      <c r="B79" s="67"/>
      <c r="C79" s="67"/>
      <c r="D79" s="67"/>
      <c r="E79" s="67"/>
      <c r="F79" s="67"/>
      <c r="G79" s="67"/>
      <c r="H79" s="67"/>
      <c r="I79" s="67"/>
      <c r="J79" s="67"/>
      <c r="K79" s="68"/>
    </row>
    <row r="80" spans="1:13" x14ac:dyDescent="0.25">
      <c r="A80" s="69"/>
      <c r="B80" s="70"/>
      <c r="C80" s="70"/>
      <c r="D80" s="70"/>
      <c r="E80" s="70"/>
      <c r="F80" s="70"/>
      <c r="G80" s="70"/>
      <c r="H80" s="70"/>
      <c r="I80" s="70"/>
      <c r="J80" s="70"/>
      <c r="K80" s="71"/>
    </row>
    <row r="81" spans="1:13" x14ac:dyDescent="0.25">
      <c r="A81" s="72"/>
      <c r="B81" s="73"/>
      <c r="C81" s="73"/>
      <c r="D81" s="73"/>
      <c r="E81" s="73"/>
      <c r="F81" s="73"/>
      <c r="G81" s="73"/>
      <c r="H81" s="73"/>
      <c r="I81" s="73"/>
      <c r="J81" s="73"/>
      <c r="K81" s="74"/>
    </row>
    <row r="82" spans="1:13" ht="15.75" thickBot="1" x14ac:dyDescent="0.3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</row>
    <row r="83" spans="1:13" ht="15.75" thickBot="1" x14ac:dyDescent="0.3">
      <c r="A83" s="42" t="s">
        <v>70</v>
      </c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4"/>
    </row>
    <row r="85" spans="1:13" x14ac:dyDescent="0.25">
      <c r="A85" s="45" t="s">
        <v>71</v>
      </c>
      <c r="B85" s="46"/>
      <c r="C85" s="46"/>
      <c r="D85" s="46"/>
      <c r="E85" s="46"/>
      <c r="F85" s="46"/>
      <c r="G85" s="46"/>
      <c r="H85" s="46"/>
      <c r="I85" s="46"/>
      <c r="J85" s="46"/>
      <c r="K85" s="47"/>
    </row>
    <row r="86" spans="1:13" x14ac:dyDescent="0.25">
      <c r="A86" s="48"/>
      <c r="B86" s="49"/>
      <c r="C86" s="49"/>
      <c r="D86" s="49"/>
      <c r="E86" s="49"/>
      <c r="F86" s="49"/>
      <c r="G86" s="49"/>
      <c r="H86" s="49"/>
      <c r="I86" s="49"/>
      <c r="J86" s="49"/>
      <c r="K86" s="50"/>
    </row>
    <row r="87" spans="1:13" x14ac:dyDescent="0.25">
      <c r="A87" s="48"/>
      <c r="B87" s="49"/>
      <c r="C87" s="49"/>
      <c r="D87" s="49"/>
      <c r="E87" s="49"/>
      <c r="F87" s="49"/>
      <c r="G87" s="49"/>
      <c r="H87" s="49"/>
      <c r="I87" s="49"/>
      <c r="J87" s="49"/>
      <c r="K87" s="50"/>
    </row>
    <row r="88" spans="1:13" x14ac:dyDescent="0.25">
      <c r="A88" s="48"/>
      <c r="B88" s="49"/>
      <c r="C88" s="49"/>
      <c r="D88" s="49"/>
      <c r="E88" s="49"/>
      <c r="F88" s="49"/>
      <c r="G88" s="49"/>
      <c r="H88" s="49"/>
      <c r="I88" s="49"/>
      <c r="J88" s="49"/>
      <c r="K88" s="50"/>
    </row>
    <row r="89" spans="1:13" x14ac:dyDescent="0.25">
      <c r="A89" s="48"/>
      <c r="B89" s="49"/>
      <c r="C89" s="49"/>
      <c r="D89" s="49"/>
      <c r="E89" s="49"/>
      <c r="F89" s="49"/>
      <c r="G89" s="49"/>
      <c r="H89" s="49"/>
      <c r="I89" s="49"/>
      <c r="J89" s="49"/>
      <c r="K89" s="50"/>
    </row>
    <row r="90" spans="1:13" x14ac:dyDescent="0.25">
      <c r="A90" s="51"/>
      <c r="B90" s="52"/>
      <c r="C90" s="52"/>
      <c r="D90" s="52"/>
      <c r="E90" s="52"/>
      <c r="F90" s="52"/>
      <c r="G90" s="52"/>
      <c r="H90" s="52"/>
      <c r="I90" s="52"/>
      <c r="J90" s="52"/>
      <c r="K90" s="53"/>
    </row>
  </sheetData>
  <mergeCells count="67">
    <mergeCell ref="A49:M49"/>
    <mergeCell ref="A58:E58"/>
    <mergeCell ref="A59:E59"/>
    <mergeCell ref="C60:E60"/>
    <mergeCell ref="C61:E61"/>
    <mergeCell ref="G59:I59"/>
    <mergeCell ref="B20:G20"/>
    <mergeCell ref="B10:G10"/>
    <mergeCell ref="B27:I27"/>
    <mergeCell ref="A28:C28"/>
    <mergeCell ref="H28:I28"/>
    <mergeCell ref="D28:G28"/>
    <mergeCell ref="B23:G23"/>
    <mergeCell ref="B24:G24"/>
    <mergeCell ref="A23:A24"/>
    <mergeCell ref="B26:G26"/>
    <mergeCell ref="H26:I26"/>
    <mergeCell ref="A17:A18"/>
    <mergeCell ref="I6:M6"/>
    <mergeCell ref="I7:M7"/>
    <mergeCell ref="I8:M8"/>
    <mergeCell ref="J18:K18"/>
    <mergeCell ref="B17:G17"/>
    <mergeCell ref="B18:G18"/>
    <mergeCell ref="H17:I17"/>
    <mergeCell ref="H18:I18"/>
    <mergeCell ref="I9:M9"/>
    <mergeCell ref="N21:P23"/>
    <mergeCell ref="A16:B16"/>
    <mergeCell ref="A1:M1"/>
    <mergeCell ref="B6:G6"/>
    <mergeCell ref="B7:G7"/>
    <mergeCell ref="B8:G8"/>
    <mergeCell ref="B9:G9"/>
    <mergeCell ref="B21:G21"/>
    <mergeCell ref="A20:A21"/>
    <mergeCell ref="H19:K19"/>
    <mergeCell ref="B11:G11"/>
    <mergeCell ref="B12:G12"/>
    <mergeCell ref="B13:G13"/>
    <mergeCell ref="A15:M15"/>
    <mergeCell ref="J17:K17"/>
    <mergeCell ref="L17:M28"/>
    <mergeCell ref="A30:M30"/>
    <mergeCell ref="A33:B33"/>
    <mergeCell ref="E33:F33"/>
    <mergeCell ref="H33:I33"/>
    <mergeCell ref="J33:K33"/>
    <mergeCell ref="A31:J31"/>
    <mergeCell ref="A32:G32"/>
    <mergeCell ref="A34:B34"/>
    <mergeCell ref="E34:F34"/>
    <mergeCell ref="H34:I34"/>
    <mergeCell ref="J34:K34"/>
    <mergeCell ref="A36:M36"/>
    <mergeCell ref="B67:E67"/>
    <mergeCell ref="C62:E62"/>
    <mergeCell ref="C63:E63"/>
    <mergeCell ref="C64:E64"/>
    <mergeCell ref="B65:E65"/>
    <mergeCell ref="B66:E66"/>
    <mergeCell ref="A83:M83"/>
    <mergeCell ref="A85:K90"/>
    <mergeCell ref="A69:M69"/>
    <mergeCell ref="A71:K75"/>
    <mergeCell ref="A77:M77"/>
    <mergeCell ref="A79:K8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Kolyala</dc:creator>
  <cp:lastModifiedBy>Пользователь Windows</cp:lastModifiedBy>
  <dcterms:created xsi:type="dcterms:W3CDTF">2016-02-25T15:14:56Z</dcterms:created>
  <dcterms:modified xsi:type="dcterms:W3CDTF">2018-04-11T15:35:01Z</dcterms:modified>
</cp:coreProperties>
</file>